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DBMAST" sheetId="1" r:id="rId1"/>
    <sheet name="Aktuelle" sheetId="2" r:id="rId2"/>
  </sheets>
  <definedNames>
    <definedName name="_Regression_Int" localSheetId="0" hidden="1">1</definedName>
    <definedName name="_xlnm.Print_Area" localSheetId="0">'DBMAST'!$A$1:$K$21</definedName>
    <definedName name="Druckbereich_MI" localSheetId="0">'DBMAST'!$A$1:$K$21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<sst xmlns="http://schemas.openxmlformats.org/spreadsheetml/2006/main" count="52" uniqueCount="45">
  <si>
    <t>&gt;&gt;&gt; Direktkostenfreie Leistung Mastschwein &lt;&lt;&lt;</t>
  </si>
  <si>
    <t xml:space="preserve"> kg LG:</t>
  </si>
  <si>
    <t>% Ausschl.:</t>
  </si>
  <si>
    <t xml:space="preserve">  kg SG:</t>
  </si>
  <si>
    <t xml:space="preserve">     Euro/kg SG:</t>
  </si>
  <si>
    <t>Vermarktung:</t>
  </si>
  <si>
    <t>*</t>
  </si>
  <si>
    <t>=</t>
  </si>
  <si>
    <t xml:space="preserve"> - CMA</t>
  </si>
  <si>
    <t xml:space="preserve"> - Vers./Erfassung:</t>
  </si>
  <si>
    <t>Zunahmen:</t>
  </si>
  <si>
    <t>g</t>
  </si>
  <si>
    <t>Futterkosten</t>
  </si>
  <si>
    <t xml:space="preserve"> Euro/kg Zuwachs</t>
  </si>
  <si>
    <t>+ MWSt:</t>
  </si>
  <si>
    <t>% =</t>
  </si>
  <si>
    <t>Euro/kg</t>
  </si>
  <si>
    <t xml:space="preserve">      + Gebühr/Transport</t>
  </si>
  <si>
    <t>Ferkel:</t>
  </si>
  <si>
    <t>+</t>
  </si>
  <si>
    <t>% MWSt</t>
  </si>
  <si>
    <t>Futterverwertung</t>
  </si>
  <si>
    <t>Futter:</t>
  </si>
  <si>
    <t>Euro/dt</t>
  </si>
  <si>
    <t xml:space="preserve">      Sonst. var. Kosten:</t>
  </si>
  <si>
    <t xml:space="preserve">      Verluste:</t>
  </si>
  <si>
    <t>%</t>
  </si>
  <si>
    <t>bei ca.</t>
  </si>
  <si>
    <t>kg</t>
  </si>
  <si>
    <t xml:space="preserve">      Zinsansatz:</t>
  </si>
  <si>
    <t xml:space="preserve">% </t>
  </si>
  <si>
    <t>bei</t>
  </si>
  <si>
    <t>Masttagen</t>
  </si>
  <si>
    <t>Direktkosten:</t>
  </si>
  <si>
    <t>&gt;&gt;&gt;Direktkostenfreie Leistung/ Schwein:</t>
  </si>
  <si>
    <t>AKh/Schwein:</t>
  </si>
  <si>
    <t>Euro  DkfL/AKh:</t>
  </si>
  <si>
    <t>Umtriebe:</t>
  </si>
  <si>
    <t>Euro  DkfL/Platz:</t>
  </si>
  <si>
    <t>erforderliche DkfL/Platz:</t>
  </si>
  <si>
    <t>=&gt;</t>
  </si>
  <si>
    <t>dazu nötiger Preis: Euro/kg</t>
  </si>
  <si>
    <t xml:space="preserve">      eigener Transport:</t>
  </si>
  <si>
    <t>kg x</t>
  </si>
  <si>
    <t>x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</si>
</sst>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0.00_)"/>
    <numFmt numFmtId="174" formatCode="0.0_)"/>
    <numFmt numFmtId="175" formatCode="0_)"/>
    <numFmt numFmtId="176" formatCode="dd\-mmm\-yy_)"/>
    <numFmt numFmtId="177" formatCode="[$-407]dddd\,\ d\.\ mmmm\ yyyy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sz val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2" fontId="0" fillId="0" borderId="0" xfId="0" applyAlignment="1">
      <alignment/>
    </xf>
    <xf numFmtId="173" fontId="5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/>
    </xf>
    <xf numFmtId="174" fontId="8" fillId="2" borderId="0" xfId="0" applyNumberFormat="1" applyFont="1" applyFill="1" applyAlignment="1" applyProtection="1">
      <alignment/>
      <protection locked="0"/>
    </xf>
    <xf numFmtId="174" fontId="8" fillId="0" borderId="0" xfId="0" applyNumberFormat="1" applyFont="1" applyFill="1" applyAlignment="1" applyProtection="1">
      <alignment/>
      <protection/>
    </xf>
    <xf numFmtId="173" fontId="7" fillId="2" borderId="0" xfId="0" applyNumberFormat="1" applyFont="1" applyFill="1" applyAlignment="1" applyProtection="1">
      <alignment/>
      <protection locked="0"/>
    </xf>
    <xf numFmtId="173" fontId="8" fillId="0" borderId="2" xfId="0" applyNumberFormat="1" applyFont="1" applyFill="1" applyBorder="1" applyAlignment="1" applyProtection="1">
      <alignment/>
      <protection/>
    </xf>
    <xf numFmtId="175" fontId="8" fillId="2" borderId="0" xfId="0" applyNumberFormat="1" applyFont="1" applyFill="1" applyAlignment="1" applyProtection="1">
      <alignment/>
      <protection locked="0"/>
    </xf>
    <xf numFmtId="172" fontId="8" fillId="0" borderId="1" xfId="0" applyFont="1" applyFill="1" applyBorder="1" applyAlignment="1">
      <alignment/>
    </xf>
    <xf numFmtId="172" fontId="8" fillId="0" borderId="1" xfId="0" applyFont="1" applyFill="1" applyBorder="1" applyAlignment="1" applyProtection="1">
      <alignment/>
      <protection/>
    </xf>
    <xf numFmtId="173" fontId="8" fillId="2" borderId="0" xfId="0" applyNumberFormat="1" applyFont="1" applyFill="1" applyAlignment="1" applyProtection="1">
      <alignment/>
      <protection locked="0"/>
    </xf>
    <xf numFmtId="172" fontId="8" fillId="0" borderId="0" xfId="0" applyFont="1" applyFill="1" applyAlignment="1">
      <alignment/>
    </xf>
    <xf numFmtId="172" fontId="8" fillId="0" borderId="0" xfId="0" applyFont="1" applyFill="1" applyAlignment="1" applyProtection="1">
      <alignment/>
      <protection/>
    </xf>
    <xf numFmtId="173" fontId="8" fillId="0" borderId="0" xfId="0" applyNumberFormat="1" applyFont="1" applyFill="1" applyAlignment="1" applyProtection="1">
      <alignment/>
      <protection locked="0"/>
    </xf>
    <xf numFmtId="172" fontId="4" fillId="0" borderId="0" xfId="0" applyFont="1" applyAlignment="1" applyProtection="1">
      <alignment horizontal="left"/>
      <protection/>
    </xf>
    <xf numFmtId="175" fontId="8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3" fontId="7" fillId="0" borderId="1" xfId="0" applyNumberFormat="1" applyFont="1" applyFill="1" applyBorder="1" applyAlignment="1" applyProtection="1">
      <alignment/>
      <protection/>
    </xf>
    <xf numFmtId="172" fontId="7" fillId="0" borderId="0" xfId="0" applyFont="1" applyFill="1" applyAlignment="1">
      <alignment/>
    </xf>
    <xf numFmtId="14" fontId="8" fillId="0" borderId="3" xfId="0" applyNumberFormat="1" applyFont="1" applyFill="1" applyBorder="1" applyAlignment="1" applyProtection="1">
      <alignment/>
      <protection/>
    </xf>
    <xf numFmtId="172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Deckungsbeitrag Mastschwein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275"/>
          <c:w val="0.8325"/>
          <c:h val="0.904"/>
        </c:manualLayout>
      </c:layout>
      <c:barChart>
        <c:barDir val="col"/>
        <c:grouping val="stacked"/>
        <c:varyColors val="0"/>
        <c:ser>
          <c:idx val="0"/>
          <c:order val="0"/>
          <c:tx>
            <c:v>Ferkelkosten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val>
            <c:numRef>
              <c:f>DBMAST!$K$9</c:f>
              <c:numCache>
                <c:ptCount val="1"/>
                <c:pt idx="0">
                  <c:v>46.94</c:v>
                </c:pt>
              </c:numCache>
            </c:numRef>
          </c:val>
        </c:ser>
        <c:ser>
          <c:idx val="1"/>
          <c:order val="1"/>
          <c:tx>
            <c:v>Futterkosten</c:v>
          </c:tx>
          <c:spPr>
            <a:pattFill prst="pct7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DBMAST!$K$11</c:f>
              <c:numCache>
                <c:ptCount val="1"/>
                <c:pt idx="0">
                  <c:v>71.28</c:v>
                </c:pt>
              </c:numCache>
            </c:numRef>
          </c:val>
        </c:ser>
        <c:ser>
          <c:idx val="2"/>
          <c:order val="2"/>
          <c:tx>
            <c:v>so.var.Kosten</c:v>
          </c:tx>
          <c:spPr>
            <a:pattFill prst="pct50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Deckungsbeitrag</c:v>
          </c:tx>
          <c:spPr>
            <a:pattFill prst="pct25">
              <a:fgClr>
                <a:srgbClr val="8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DBMAST!$K$17</c:f>
              <c:numCache>
                <c:ptCount val="1"/>
                <c:pt idx="0">
                  <c:v>4.3821880000000135</c:v>
                </c:pt>
              </c:numCache>
            </c:numRef>
          </c:val>
        </c:ser>
        <c:overlap val="100"/>
        <c:gapWidth val="60"/>
        <c:axId val="52129442"/>
        <c:axId val="66511795"/>
      </c:barChart>
      <c:catAx>
        <c:axId val="52129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511795"/>
        <c:crosses val="autoZero"/>
        <c:auto val="0"/>
        <c:lblOffset val="100"/>
        <c:noMultiLvlLbl val="0"/>
      </c:catAx>
      <c:valAx>
        <c:axId val="66511795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9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46325"/>
        </c:manualLayout>
      </c:layout>
      <c:overlay val="0"/>
      <c:spPr>
        <a:ln w="12700">
          <a:solidFill>
            <a:srgbClr val="FFFFFF"/>
          </a:solidFill>
        </a:ln>
      </c:sp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92" right="0.75" top="1.33" bottom="1" header="0.511811023" footer="0.511811023"/>
  <pageSetup horizontalDpi="600" verticalDpi="600" orientation="portrait" paperSize="9"/>
  <headerFooter>
    <oddHeader>&amp;R&amp;G</oddHeader>
    <oddFooter>&amp;L&amp;"Arial,Standard"&amp;8© DLR Westerwald-Osteifel
    Bahnhofstr. 32, 56410 Montabaur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334250"/>
    <xdr:graphicFrame>
      <xdr:nvGraphicFramePr>
        <xdr:cNvPr id="1" name="Shape 1025"/>
        <xdr:cNvGraphicFramePr/>
      </xdr:nvGraphicFramePr>
      <xdr:xfrm>
        <a:off x="0" y="0"/>
        <a:ext cx="1201102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1"/>
  <sheetViews>
    <sheetView showGridLines="0" tabSelected="1" workbookViewId="0" topLeftCell="A1">
      <selection activeCell="K14" sqref="K14"/>
    </sheetView>
  </sheetViews>
  <sheetFormatPr defaultColWidth="10.796875" defaultRowHeight="15"/>
  <cols>
    <col min="1" max="1" width="10.3984375" style="5" customWidth="1"/>
    <col min="2" max="2" width="7.296875" style="5" customWidth="1"/>
    <col min="3" max="3" width="2.796875" style="5" customWidth="1"/>
    <col min="4" max="4" width="7.296875" style="5" customWidth="1"/>
    <col min="5" max="5" width="2.296875" style="5" customWidth="1"/>
    <col min="6" max="6" width="5" style="5" customWidth="1"/>
    <col min="7" max="7" width="7.296875" style="5" customWidth="1"/>
    <col min="8" max="8" width="6" style="5" customWidth="1"/>
    <col min="9" max="9" width="7.296875" style="5" customWidth="1"/>
    <col min="10" max="10" width="5.796875" style="5" customWidth="1"/>
    <col min="11" max="11" width="7.296875" style="5" customWidth="1"/>
    <col min="12" max="16384" width="10.796875" style="5" customWidth="1"/>
  </cols>
  <sheetData>
    <row r="1" spans="1:12" ht="4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25">
        <f ca="1">NOW()</f>
        <v>40424.43271840278</v>
      </c>
      <c r="K1" s="26"/>
      <c r="L1" s="4"/>
    </row>
    <row r="2" spans="1:12" ht="12.75">
      <c r="A2" s="6"/>
      <c r="B2" s="7" t="s">
        <v>1</v>
      </c>
      <c r="C2" s="6"/>
      <c r="D2" s="7" t="s">
        <v>2</v>
      </c>
      <c r="E2" s="6"/>
      <c r="F2" s="6"/>
      <c r="G2" s="7" t="s">
        <v>3</v>
      </c>
      <c r="H2" s="6"/>
      <c r="I2" s="7" t="s">
        <v>4</v>
      </c>
      <c r="J2" s="6"/>
      <c r="K2" s="6"/>
      <c r="L2" s="4"/>
    </row>
    <row r="3" spans="1:12" ht="12.75">
      <c r="A3" s="8" t="s">
        <v>5</v>
      </c>
      <c r="B3" s="9">
        <v>118</v>
      </c>
      <c r="C3" s="8" t="s">
        <v>44</v>
      </c>
      <c r="D3" s="9">
        <v>79</v>
      </c>
      <c r="E3" s="8" t="s">
        <v>7</v>
      </c>
      <c r="F3" s="3"/>
      <c r="G3" s="10">
        <f>ROUND(B3*D3/100,1)</f>
        <v>93.2</v>
      </c>
      <c r="H3" s="8" t="s">
        <v>43</v>
      </c>
      <c r="I3" s="11">
        <v>1.37</v>
      </c>
      <c r="J3" s="8" t="s">
        <v>7</v>
      </c>
      <c r="K3" s="3">
        <f>I3*G3</f>
        <v>127.68400000000001</v>
      </c>
      <c r="L3" s="4"/>
    </row>
    <row r="4" spans="1:12" ht="12.75">
      <c r="A4" s="3"/>
      <c r="B4" s="3"/>
      <c r="C4" s="3"/>
      <c r="D4" s="3"/>
      <c r="E4" s="3"/>
      <c r="F4" s="3"/>
      <c r="G4" s="3"/>
      <c r="H4" s="8" t="s">
        <v>8</v>
      </c>
      <c r="I4" s="3"/>
      <c r="J4" s="3"/>
      <c r="K4" s="11">
        <v>0.51</v>
      </c>
      <c r="L4" s="4"/>
    </row>
    <row r="5" spans="1:12" ht="12.75">
      <c r="A5" s="6"/>
      <c r="B5" s="6"/>
      <c r="C5" s="6"/>
      <c r="D5" s="6"/>
      <c r="E5" s="6"/>
      <c r="F5" s="6"/>
      <c r="G5" s="12"/>
      <c r="H5" s="8" t="s">
        <v>9</v>
      </c>
      <c r="I5" s="3"/>
      <c r="J5" s="3"/>
      <c r="K5" s="11">
        <v>8.49</v>
      </c>
      <c r="L5" s="4"/>
    </row>
    <row r="6" spans="1:12" ht="12.75">
      <c r="A6" s="8" t="s">
        <v>10</v>
      </c>
      <c r="B6" s="13">
        <v>720</v>
      </c>
      <c r="C6" s="8" t="s">
        <v>11</v>
      </c>
      <c r="D6" s="3"/>
      <c r="E6" s="3"/>
      <c r="F6" s="3"/>
      <c r="G6" s="12"/>
      <c r="H6" s="3"/>
      <c r="I6" s="3"/>
      <c r="J6" s="3"/>
      <c r="K6" s="6">
        <f>K3-K4-K5</f>
        <v>118.68400000000001</v>
      </c>
      <c r="L6" s="4"/>
    </row>
    <row r="7" spans="1:12" ht="12.75">
      <c r="A7" s="8" t="s">
        <v>12</v>
      </c>
      <c r="B7" s="3">
        <f>D11*G11/100</f>
        <v>0.81</v>
      </c>
      <c r="C7" s="8" t="s">
        <v>13</v>
      </c>
      <c r="D7" s="3"/>
      <c r="E7" s="3"/>
      <c r="F7" s="3"/>
      <c r="G7" s="12"/>
      <c r="H7" s="8" t="s">
        <v>14</v>
      </c>
      <c r="I7" s="9">
        <v>10.7</v>
      </c>
      <c r="J7" s="8" t="s">
        <v>15</v>
      </c>
      <c r="K7" s="3">
        <f>K6*(I7+100)/100</f>
        <v>131.38318800000002</v>
      </c>
      <c r="L7" s="4"/>
    </row>
    <row r="8" spans="1:11" ht="12.75">
      <c r="A8" s="14"/>
      <c r="B8" s="14"/>
      <c r="C8" s="14"/>
      <c r="D8" s="15" t="s">
        <v>16</v>
      </c>
      <c r="E8" s="14"/>
      <c r="F8" s="14"/>
      <c r="G8" s="14"/>
      <c r="H8" s="15" t="s">
        <v>17</v>
      </c>
      <c r="I8" s="6"/>
      <c r="J8" s="14"/>
      <c r="K8" s="14"/>
    </row>
    <row r="9" spans="1:12" ht="12.75">
      <c r="A9" s="8" t="s">
        <v>18</v>
      </c>
      <c r="B9" s="16">
        <v>30</v>
      </c>
      <c r="C9" s="8" t="s">
        <v>44</v>
      </c>
      <c r="D9" s="11">
        <v>1.4</v>
      </c>
      <c r="E9" s="8" t="s">
        <v>19</v>
      </c>
      <c r="F9" s="9">
        <v>7</v>
      </c>
      <c r="G9" s="8" t="s">
        <v>20</v>
      </c>
      <c r="I9" s="11">
        <v>2</v>
      </c>
      <c r="J9" s="8" t="s">
        <v>7</v>
      </c>
      <c r="K9" s="3">
        <f>B9*D9*(F9+100)/100+I9</f>
        <v>46.94</v>
      </c>
      <c r="L9" s="4"/>
    </row>
    <row r="10" spans="1:11" ht="12.75">
      <c r="A10" s="17"/>
      <c r="B10" s="17"/>
      <c r="C10" s="17"/>
      <c r="D10" s="18" t="s">
        <v>21</v>
      </c>
      <c r="E10" s="17"/>
      <c r="F10" s="17"/>
      <c r="G10" s="17"/>
      <c r="H10" s="17"/>
      <c r="I10" s="17"/>
      <c r="J10" s="17"/>
      <c r="K10" s="17"/>
    </row>
    <row r="11" spans="1:12" ht="12.75">
      <c r="A11" s="8" t="s">
        <v>22</v>
      </c>
      <c r="B11" s="19">
        <f>B3-B9</f>
        <v>88</v>
      </c>
      <c r="C11" s="8" t="s">
        <v>44</v>
      </c>
      <c r="D11" s="11">
        <v>3</v>
      </c>
      <c r="E11" s="3"/>
      <c r="F11" s="8" t="s">
        <v>6</v>
      </c>
      <c r="G11" s="11">
        <v>27</v>
      </c>
      <c r="H11" s="8" t="s">
        <v>23</v>
      </c>
      <c r="I11" s="3"/>
      <c r="J11" s="8" t="s">
        <v>7</v>
      </c>
      <c r="K11" s="3">
        <f>B11*D11*G11/100</f>
        <v>71.28</v>
      </c>
      <c r="L11" s="4"/>
    </row>
    <row r="12" spans="1:12" ht="12.75">
      <c r="A12" s="8" t="s">
        <v>24</v>
      </c>
      <c r="B12" s="3"/>
      <c r="C12" s="3"/>
      <c r="D12" s="3"/>
      <c r="E12" s="3"/>
      <c r="F12" s="3"/>
      <c r="G12" s="3"/>
      <c r="I12" s="3"/>
      <c r="J12" s="3"/>
      <c r="K12" s="11">
        <v>7</v>
      </c>
      <c r="L12" s="4"/>
    </row>
    <row r="13" spans="1:12" ht="12.75">
      <c r="A13" s="8" t="s">
        <v>42</v>
      </c>
      <c r="F13" s="3"/>
      <c r="G13" s="3"/>
      <c r="I13" s="3"/>
      <c r="J13" s="3"/>
      <c r="K13" s="11">
        <v>0</v>
      </c>
      <c r="L13" s="4"/>
    </row>
    <row r="14" spans="1:12" ht="12.75">
      <c r="A14" s="8" t="s">
        <v>25</v>
      </c>
      <c r="D14" s="9">
        <v>2.5</v>
      </c>
      <c r="E14" s="20" t="s">
        <v>26</v>
      </c>
      <c r="G14" s="8" t="s">
        <v>27</v>
      </c>
      <c r="I14" s="13">
        <v>60</v>
      </c>
      <c r="J14" s="8" t="s">
        <v>28</v>
      </c>
      <c r="K14" s="3">
        <f>((I14-B9)*B7+K9)*D14/100</f>
        <v>1.781</v>
      </c>
      <c r="L14" s="4"/>
    </row>
    <row r="15" spans="1:12" ht="12.75">
      <c r="A15" s="8" t="s">
        <v>29</v>
      </c>
      <c r="C15" s="3"/>
      <c r="D15" s="9">
        <v>0</v>
      </c>
      <c r="E15" s="8" t="s">
        <v>30</v>
      </c>
      <c r="G15" s="8" t="s">
        <v>31</v>
      </c>
      <c r="H15" s="21">
        <f>B11/B6*1000</f>
        <v>122.22222222222221</v>
      </c>
      <c r="I15" s="18" t="s">
        <v>32</v>
      </c>
      <c r="J15" s="3"/>
      <c r="K15" s="3">
        <f>((K11+K12+K14+K13)/2+K9)*D15/100*H15/365</f>
        <v>0</v>
      </c>
      <c r="L15" s="4"/>
    </row>
    <row r="16" spans="1:11" ht="12.75">
      <c r="A16" s="8" t="s">
        <v>33</v>
      </c>
      <c r="C16" s="17"/>
      <c r="D16" s="17"/>
      <c r="E16" s="17"/>
      <c r="F16" s="17"/>
      <c r="G16" s="17"/>
      <c r="H16" s="17"/>
      <c r="I16" s="17"/>
      <c r="J16" s="17"/>
      <c r="K16" s="6">
        <f>K9+K11+K12+K13+K14+K15</f>
        <v>127.001</v>
      </c>
    </row>
    <row r="17" spans="1:12" ht="12.75">
      <c r="A17" s="3"/>
      <c r="B17" s="3"/>
      <c r="C17" s="3"/>
      <c r="D17" s="2" t="s">
        <v>34</v>
      </c>
      <c r="G17" s="22"/>
      <c r="H17" s="22"/>
      <c r="I17" s="22"/>
      <c r="J17" s="22"/>
      <c r="K17" s="23">
        <f>K7-K16</f>
        <v>4.3821880000000135</v>
      </c>
      <c r="L17" s="4"/>
    </row>
    <row r="18" spans="1:11" ht="12.75">
      <c r="A18" s="17"/>
      <c r="B18" s="17"/>
      <c r="C18" s="17"/>
      <c r="D18" s="17"/>
      <c r="E18" s="17"/>
      <c r="F18" s="24"/>
      <c r="G18" s="24"/>
      <c r="H18" s="24"/>
      <c r="I18" s="24"/>
      <c r="J18" s="24"/>
      <c r="K18" s="24"/>
    </row>
    <row r="19" spans="1:12" ht="12.75">
      <c r="A19" s="8" t="s">
        <v>35</v>
      </c>
      <c r="B19" s="11">
        <v>0.4</v>
      </c>
      <c r="F19" s="8" t="s">
        <v>7</v>
      </c>
      <c r="G19" s="8" t="s">
        <v>36</v>
      </c>
      <c r="H19" s="3"/>
      <c r="I19" s="3"/>
      <c r="K19" s="3">
        <f>K17/B19</f>
        <v>10.955470000000034</v>
      </c>
      <c r="L19" s="4"/>
    </row>
    <row r="20" spans="1:12" ht="12.75">
      <c r="A20" s="8" t="s">
        <v>37</v>
      </c>
      <c r="B20" s="3">
        <f>365/(H15+21)</f>
        <v>2.548487199379364</v>
      </c>
      <c r="F20" s="8" t="s">
        <v>7</v>
      </c>
      <c r="G20" s="8" t="s">
        <v>38</v>
      </c>
      <c r="H20" s="3"/>
      <c r="I20" s="3"/>
      <c r="K20" s="3">
        <f>K17*B20</f>
        <v>11.16795002327389</v>
      </c>
      <c r="L20" s="4"/>
    </row>
    <row r="21" spans="1:11" ht="12.75">
      <c r="A21" s="15" t="s">
        <v>39</v>
      </c>
      <c r="B21" s="14"/>
      <c r="C21" s="14"/>
      <c r="D21" s="13">
        <v>60</v>
      </c>
      <c r="E21" s="14"/>
      <c r="F21" s="15" t="s">
        <v>40</v>
      </c>
      <c r="G21" s="15" t="s">
        <v>41</v>
      </c>
      <c r="H21" s="14"/>
      <c r="I21" s="14"/>
      <c r="J21" s="14"/>
      <c r="K21" s="6">
        <f>((D21/B20+K16)/(100+I7)*100+K4+K5)/G3</f>
        <v>1.5557201247177905</v>
      </c>
    </row>
  </sheetData>
  <mergeCells count="1">
    <mergeCell ref="J1:K1"/>
  </mergeCells>
  <printOptions/>
  <pageMargins left="0.7" right="0.3937007874015748" top="1.62" bottom="0.5905511811023623" header="0.4330708661417323" footer="0.31496062992125984"/>
  <pageSetup fitToHeight="1" fitToWidth="1" horizontalDpi="300" verticalDpi="300" orientation="portrait" paperSize="9" r:id="rId2"/>
  <headerFooter alignWithMargins="0">
    <oddHeader>&amp;R&amp;G</oddHeader>
    <oddFooter>&amp;L&amp;"Arial,Standard"&amp;8© DLR Westerwald-Osteifel
    Bahnhofstr. 32, 56410 Montabaur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Deckungsbeitrag Mastschwein</dc:title>
  <dc:subject/>
  <dc:creator>Fachstelle für Tierhaltung und</dc:creator>
  <cp:keywords/>
  <dc:description/>
  <cp:lastModifiedBy>Holthaus</cp:lastModifiedBy>
  <cp:lastPrinted>2010-09-03T08:21:19Z</cp:lastPrinted>
  <dcterms:created xsi:type="dcterms:W3CDTF">2002-01-17T12:03:16Z</dcterms:created>
  <dcterms:modified xsi:type="dcterms:W3CDTF">2010-09-03T09:48:08Z</dcterms:modified>
  <cp:category/>
  <cp:version/>
  <cp:contentType/>
  <cp:contentStatus/>
</cp:coreProperties>
</file>